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e328f58731e18a/Desktop/VNC Pricing ^0 Brochures/"/>
    </mc:Choice>
  </mc:AlternateContent>
  <xr:revisionPtr revIDLastSave="19" documentId="8_{7842FCE6-D3C4-484F-936E-D5EF2AD44A0F}" xr6:coauthVersionLast="47" xr6:coauthVersionMax="47" xr10:uidLastSave="{CA25C9A8-DBA2-409F-AD2F-FA1B686B16F3}"/>
  <bookViews>
    <workbookView xWindow="15615" yWindow="540" windowWidth="12180" windowHeight="1335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E45" i="1" s="1"/>
  <c r="F45" i="1" s="1"/>
  <c r="G45" i="1" s="1"/>
  <c r="D44" i="1"/>
  <c r="E44" i="1" s="1"/>
  <c r="E47" i="1"/>
  <c r="D46" i="1"/>
  <c r="E46" i="1" s="1"/>
  <c r="D47" i="1"/>
  <c r="F47" i="1" s="1"/>
  <c r="G47" i="1" s="1"/>
  <c r="D48" i="1"/>
  <c r="E48" i="1" s="1"/>
  <c r="F48" i="1" s="1"/>
  <c r="G48" i="1" s="1"/>
  <c r="C17" i="1"/>
  <c r="C18" i="1"/>
  <c r="C19" i="1"/>
  <c r="F33" i="1" s="1"/>
  <c r="C20" i="1"/>
  <c r="C21" i="1"/>
  <c r="F10" i="1"/>
  <c r="D20" i="1"/>
  <c r="E20" i="1" s="1"/>
  <c r="G20" i="1" s="1"/>
  <c r="C10" i="1"/>
  <c r="D17" i="1" s="1"/>
  <c r="E17" i="1" s="1"/>
  <c r="G17" i="1" s="1"/>
  <c r="D10" i="1"/>
  <c r="D18" i="1"/>
  <c r="E18" i="1" s="1"/>
  <c r="G18" i="1" s="1"/>
  <c r="E9" i="1"/>
  <c r="E10" i="1" s="1"/>
  <c r="D19" i="1" s="1"/>
  <c r="G10" i="1"/>
  <c r="D21" i="1" s="1"/>
  <c r="E21" i="1" s="1"/>
  <c r="G21" i="1" s="1"/>
  <c r="B49" i="1"/>
  <c r="C49" i="1" s="1"/>
  <c r="D49" i="1" l="1"/>
  <c r="F44" i="1"/>
  <c r="E49" i="1"/>
  <c r="E19" i="1"/>
  <c r="G19" i="1" s="1"/>
  <c r="G23" i="1" s="1"/>
  <c r="C23" i="1"/>
  <c r="F46" i="1"/>
  <c r="G46" i="1" s="1"/>
  <c r="C52" i="1" l="1"/>
  <c r="F49" i="1"/>
  <c r="G44" i="1"/>
  <c r="G24" i="1"/>
  <c r="C53" i="1"/>
  <c r="C24" i="1"/>
  <c r="G49" i="1" l="1"/>
  <c r="G26" i="1" s="1"/>
  <c r="G28" i="1" s="1"/>
  <c r="C54" i="1"/>
  <c r="G30" i="1" l="1"/>
  <c r="G29" i="1"/>
  <c r="G31" i="1"/>
  <c r="A51" i="1"/>
</calcChain>
</file>

<file path=xl/sharedStrings.xml><?xml version="1.0" encoding="utf-8"?>
<sst xmlns="http://schemas.openxmlformats.org/spreadsheetml/2006/main" count="87" uniqueCount="70">
  <si>
    <t>Designed for:</t>
  </si>
  <si>
    <t>Chuck Hilliard - (919) 872-3210</t>
  </si>
  <si>
    <t>Products Vended:</t>
  </si>
  <si>
    <t>Soda</t>
  </si>
  <si>
    <t>Juice</t>
  </si>
  <si>
    <t>Snack</t>
  </si>
  <si>
    <t>Average Selling Price:</t>
  </si>
  <si>
    <t>Wholesale Cost:</t>
  </si>
  <si>
    <t>Gross Profit:</t>
  </si>
  <si>
    <t>Full Time Employee Equivalent (Minimum)</t>
  </si>
  <si>
    <t>Walk-in Traffic Per Day (Minimum)</t>
  </si>
  <si>
    <t>Days Per Week Open</t>
  </si>
  <si>
    <t>Competition Factor</t>
  </si>
  <si>
    <t>Sales</t>
  </si>
  <si>
    <t>Profit</t>
  </si>
  <si>
    <t>Monthly</t>
  </si>
  <si>
    <t>per week</t>
  </si>
  <si>
    <t>per sale</t>
  </si>
  <si>
    <t>X 4.3 wks.</t>
  </si>
  <si>
    <t>Monthly Gross Sales:</t>
  </si>
  <si>
    <t>Monthly Gross Profit:</t>
  </si>
  <si>
    <t>Weekly Gross Sales:</t>
  </si>
  <si>
    <t>*Note...</t>
  </si>
  <si>
    <t xml:space="preserve">     Annual Gross Profit:</t>
  </si>
  <si>
    <t>E-Mail -</t>
  </si>
  <si>
    <t xml:space="preserve">    Annual Gross Sales:</t>
  </si>
  <si>
    <t>Web -</t>
  </si>
  <si>
    <t xml:space="preserve"> Average Profit Margin:</t>
  </si>
  <si>
    <t>Phone:</t>
  </si>
  <si>
    <t>(919) 872-3210</t>
  </si>
  <si>
    <t>Contact:</t>
  </si>
  <si>
    <t>Hot Drink</t>
  </si>
  <si>
    <t>= 15 items for each case of soda</t>
  </si>
  <si>
    <t>Projected Sales per Day:</t>
  </si>
  <si>
    <t>Number</t>
  </si>
  <si>
    <t>Machines</t>
  </si>
  <si>
    <t>Cost Each</t>
  </si>
  <si>
    <t>Total</t>
  </si>
  <si>
    <t>Payment</t>
  </si>
  <si>
    <t>Financed</t>
  </si>
  <si>
    <t>http://www.vendorsnc.com</t>
  </si>
  <si>
    <t>Monthly Equipment Payment:</t>
  </si>
  <si>
    <t>Items</t>
  </si>
  <si>
    <t>Sold</t>
  </si>
  <si>
    <t>Vendors North Carolina Sales Rep:</t>
  </si>
  <si>
    <t>E-Mail:</t>
  </si>
  <si>
    <t>Inc. Tax</t>
  </si>
  <si>
    <t>Av. Each</t>
  </si>
  <si>
    <t>= 60% of soda</t>
  </si>
  <si>
    <t>Frozen</t>
  </si>
  <si>
    <t>= 6 items for each case of soda</t>
  </si>
  <si>
    <t>10% Deposit</t>
  </si>
  <si>
    <t>This analysis is based on MINIMUM soda sales and the minimum usage</t>
  </si>
  <si>
    <t>= 10% of soda</t>
  </si>
  <si>
    <t>months time is required pay back this purchase from net profit.</t>
  </si>
  <si>
    <t xml:space="preserve">chuck@vendorsnc.com </t>
  </si>
  <si>
    <t>chuck@vendorsnc.com</t>
  </si>
  <si>
    <r>
      <t>Payments shown below based on 11% add-on interest for 48 months.</t>
    </r>
    <r>
      <rPr>
        <i/>
        <sz val="8"/>
        <rFont val="Arial"/>
        <family val="2"/>
      </rPr>
      <t xml:space="preserve">  1st payment delayed 90-days.</t>
    </r>
  </si>
  <si>
    <t>relationship of other products to soda. Less your projected competition factor.</t>
  </si>
  <si>
    <r>
      <t xml:space="preserve">Change the items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to see your results.</t>
    </r>
  </si>
  <si>
    <t>Cold</t>
  </si>
  <si>
    <t>Av. NC Sales Tax Rate:</t>
  </si>
  <si>
    <t>(After allowed discounts)</t>
  </si>
  <si>
    <t>Website:</t>
  </si>
  <si>
    <t>S&amp;H</t>
  </si>
  <si>
    <t>D-29</t>
  </si>
  <si>
    <t>Machine Owner's Profit Per Year:</t>
  </si>
  <si>
    <t>Machine Owner's Profit in Three Years:</t>
  </si>
  <si>
    <t>Machine Owner's Profit in Five Years:</t>
  </si>
  <si>
    <t>Machine Owner's Monthly Gross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</si>
</sst>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39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i/>
      <sz val="10"/>
      <color indexed="56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8"/>
      <name val="Arial"/>
    </font>
    <font>
      <i/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1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7" fontId="0" fillId="0" borderId="0" xfId="1" applyNumberFormat="1" applyFont="1" applyAlignment="1">
      <alignment horizontal="center"/>
    </xf>
    <xf numFmtId="7" fontId="0" fillId="0" borderId="3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7" fontId="0" fillId="0" borderId="5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quotePrefix="1"/>
    <xf numFmtId="37" fontId="0" fillId="0" borderId="0" xfId="1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0" fontId="10" fillId="0" borderId="0" xfId="0" applyFont="1"/>
    <xf numFmtId="165" fontId="0" fillId="0" borderId="0" xfId="0" applyNumberForma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5" fontId="0" fillId="0" borderId="0" xfId="1" applyNumberFormat="1" applyFont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164" fontId="1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9" fillId="0" borderId="6" xfId="2" applyFont="1" applyBorder="1" applyAlignment="1" applyProtection="1">
      <alignment horizontal="center"/>
    </xf>
    <xf numFmtId="0" fontId="0" fillId="0" borderId="1" xfId="0" quotePrefix="1" applyBorder="1"/>
    <xf numFmtId="0" fontId="14" fillId="0" borderId="0" xfId="2" applyFont="1" applyAlignment="1" applyProtection="1"/>
    <xf numFmtId="0" fontId="16" fillId="0" borderId="0" xfId="0" applyFont="1"/>
    <xf numFmtId="0" fontId="7" fillId="0" borderId="0" xfId="0" applyFont="1" applyAlignment="1">
      <alignment horizontal="right"/>
    </xf>
    <xf numFmtId="0" fontId="4" fillId="0" borderId="0" xfId="2" applyAlignment="1" applyProtection="1"/>
    <xf numFmtId="0" fontId="9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uck@vendorsnc.com" TargetMode="External"/><Relationship Id="rId2" Type="http://schemas.openxmlformats.org/officeDocument/2006/relationships/hyperlink" Target="mailto:chuck@vendorsnc.com" TargetMode="External"/><Relationship Id="rId1" Type="http://schemas.openxmlformats.org/officeDocument/2006/relationships/hyperlink" Target="http://www.vendorsnc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9" workbookViewId="0">
      <selection activeCell="F25" sqref="F25"/>
    </sheetView>
  </sheetViews>
  <sheetFormatPr defaultRowHeight="12.75" x14ac:dyDescent="0.2"/>
  <cols>
    <col min="1" max="1" width="11.5703125" customWidth="1"/>
    <col min="2" max="2" width="9.85546875" customWidth="1"/>
    <col min="3" max="3" width="11" customWidth="1"/>
    <col min="4" max="4" width="10.28515625" customWidth="1"/>
    <col min="5" max="5" width="11.5703125" customWidth="1"/>
    <col min="6" max="6" width="15.42578125" customWidth="1"/>
    <col min="7" max="7" width="16.85546875" customWidth="1"/>
  </cols>
  <sheetData>
    <row r="1" spans="1:7" ht="15" x14ac:dyDescent="0.2">
      <c r="B1" s="26" t="s">
        <v>0</v>
      </c>
      <c r="C1" s="72"/>
    </row>
    <row r="2" spans="1:7" x14ac:dyDescent="0.2">
      <c r="A2" s="1"/>
      <c r="B2" s="32" t="s">
        <v>30</v>
      </c>
      <c r="D2" s="36"/>
      <c r="E2" s="18" t="s">
        <v>63</v>
      </c>
      <c r="F2" s="74"/>
    </row>
    <row r="3" spans="1:7" x14ac:dyDescent="0.2">
      <c r="A3" s="32" t="s">
        <v>28</v>
      </c>
      <c r="D3" s="18" t="s">
        <v>45</v>
      </c>
      <c r="E3" s="74"/>
    </row>
    <row r="4" spans="1:7" x14ac:dyDescent="0.2">
      <c r="A4" s="1"/>
      <c r="B4" s="84" t="s">
        <v>59</v>
      </c>
      <c r="C4" s="85"/>
      <c r="D4" s="85"/>
      <c r="E4" s="85"/>
      <c r="F4" s="85"/>
    </row>
    <row r="5" spans="1:7" x14ac:dyDescent="0.2">
      <c r="C5" s="32" t="s">
        <v>44</v>
      </c>
      <c r="D5" t="s">
        <v>1</v>
      </c>
    </row>
    <row r="6" spans="1:7" x14ac:dyDescent="0.2">
      <c r="B6" s="18"/>
      <c r="E6" s="18" t="s">
        <v>45</v>
      </c>
      <c r="F6" s="71" t="s">
        <v>56</v>
      </c>
    </row>
    <row r="7" spans="1:7" x14ac:dyDescent="0.2">
      <c r="B7" s="27" t="s">
        <v>2</v>
      </c>
      <c r="C7" s="7" t="s">
        <v>3</v>
      </c>
      <c r="D7" s="7" t="s">
        <v>4</v>
      </c>
      <c r="E7" s="7" t="s">
        <v>5</v>
      </c>
      <c r="F7" s="7" t="s">
        <v>31</v>
      </c>
      <c r="G7" s="5" t="s">
        <v>60</v>
      </c>
    </row>
    <row r="8" spans="1:7" x14ac:dyDescent="0.2">
      <c r="B8" s="28" t="s">
        <v>6</v>
      </c>
      <c r="C8" s="33">
        <v>1.25</v>
      </c>
      <c r="D8" s="33">
        <v>1.5</v>
      </c>
      <c r="E8" s="33">
        <v>0.7</v>
      </c>
      <c r="F8" s="33">
        <v>0</v>
      </c>
      <c r="G8" s="34">
        <v>0</v>
      </c>
    </row>
    <row r="9" spans="1:7" x14ac:dyDescent="0.2">
      <c r="B9" s="28" t="s">
        <v>7</v>
      </c>
      <c r="C9" s="33">
        <v>0.45</v>
      </c>
      <c r="D9" s="33">
        <v>0.85</v>
      </c>
      <c r="E9" s="33">
        <f>0.24</f>
        <v>0.24</v>
      </c>
      <c r="F9" s="33">
        <v>0</v>
      </c>
      <c r="G9" s="34">
        <v>0</v>
      </c>
    </row>
    <row r="10" spans="1:7" x14ac:dyDescent="0.2">
      <c r="B10" s="26" t="s">
        <v>8</v>
      </c>
      <c r="C10" s="15">
        <f>C8-C9</f>
        <v>0.8</v>
      </c>
      <c r="D10" s="15">
        <f>D8-D9</f>
        <v>0.65</v>
      </c>
      <c r="E10" s="15">
        <f>E8-E9</f>
        <v>0.45999999999999996</v>
      </c>
      <c r="F10" s="15">
        <f>F8-F9</f>
        <v>0</v>
      </c>
      <c r="G10" s="14">
        <f>G8-G9</f>
        <v>0</v>
      </c>
    </row>
    <row r="11" spans="1:7" x14ac:dyDescent="0.2">
      <c r="A11" s="53">
        <v>70</v>
      </c>
      <c r="B11" t="s">
        <v>9</v>
      </c>
    </row>
    <row r="12" spans="1:7" x14ac:dyDescent="0.2">
      <c r="A12" s="53">
        <v>0</v>
      </c>
      <c r="B12" t="s">
        <v>10</v>
      </c>
    </row>
    <row r="13" spans="1:7" x14ac:dyDescent="0.2">
      <c r="A13" s="53">
        <v>5</v>
      </c>
      <c r="B13" t="s">
        <v>11</v>
      </c>
      <c r="D13" s="29"/>
    </row>
    <row r="14" spans="1:7" x14ac:dyDescent="0.2">
      <c r="A14" s="54">
        <v>0.5</v>
      </c>
      <c r="B14" t="s">
        <v>12</v>
      </c>
      <c r="D14" s="31"/>
    </row>
    <row r="15" spans="1:7" x14ac:dyDescent="0.2">
      <c r="B15" s="55" t="s">
        <v>42</v>
      </c>
      <c r="C15" s="9" t="s">
        <v>13</v>
      </c>
      <c r="D15" s="9" t="s">
        <v>14</v>
      </c>
      <c r="E15" s="9" t="s">
        <v>14</v>
      </c>
      <c r="F15" s="10"/>
      <c r="G15" s="2" t="s">
        <v>15</v>
      </c>
    </row>
    <row r="16" spans="1:7" x14ac:dyDescent="0.2">
      <c r="B16" s="56" t="s">
        <v>43</v>
      </c>
      <c r="C16" s="7" t="s">
        <v>16</v>
      </c>
      <c r="D16" s="7" t="s">
        <v>17</v>
      </c>
      <c r="E16" s="7" t="s">
        <v>16</v>
      </c>
      <c r="F16" s="11"/>
      <c r="G16" s="5" t="s">
        <v>14</v>
      </c>
    </row>
    <row r="17" spans="1:7" x14ac:dyDescent="0.2">
      <c r="B17" s="22" t="s">
        <v>3</v>
      </c>
      <c r="C17" s="23">
        <f>((A11*A13)+((A12*0.15)*A13))*(1-A14)</f>
        <v>175</v>
      </c>
      <c r="D17" s="20">
        <f>C10</f>
        <v>0.8</v>
      </c>
      <c r="E17" s="20">
        <f>C17*D17</f>
        <v>140</v>
      </c>
      <c r="F17" s="19" t="s">
        <v>18</v>
      </c>
      <c r="G17" s="24">
        <f>E17*4.3</f>
        <v>602</v>
      </c>
    </row>
    <row r="18" spans="1:7" x14ac:dyDescent="0.2">
      <c r="B18" s="22" t="s">
        <v>4</v>
      </c>
      <c r="C18" s="23">
        <f>IF(D8=0,0,C17)*0.1</f>
        <v>17.5</v>
      </c>
      <c r="D18" s="21">
        <f>D10</f>
        <v>0.65</v>
      </c>
      <c r="E18" s="20">
        <f>C18*D18</f>
        <v>11.375</v>
      </c>
      <c r="F18" s="19" t="s">
        <v>18</v>
      </c>
      <c r="G18" s="24">
        <f>E18*4.3</f>
        <v>48.912500000000001</v>
      </c>
    </row>
    <row r="19" spans="1:7" x14ac:dyDescent="0.2">
      <c r="B19" s="22" t="s">
        <v>5</v>
      </c>
      <c r="C19" s="23">
        <f>IF(E8=0,0,C17)*0.6</f>
        <v>105</v>
      </c>
      <c r="D19" s="21">
        <f>E10</f>
        <v>0.45999999999999996</v>
      </c>
      <c r="E19" s="20">
        <f>C19*D19</f>
        <v>48.3</v>
      </c>
      <c r="F19" s="19" t="s">
        <v>18</v>
      </c>
      <c r="G19" s="24">
        <f>E19*4.3</f>
        <v>207.68999999999997</v>
      </c>
    </row>
    <row r="20" spans="1:7" x14ac:dyDescent="0.2">
      <c r="B20" s="22" t="s">
        <v>31</v>
      </c>
      <c r="C20" s="23">
        <f>(IF(F8=0,0,C17)/24)*15</f>
        <v>0</v>
      </c>
      <c r="D20" s="21">
        <f>F10</f>
        <v>0</v>
      </c>
      <c r="E20" s="20">
        <f>C20*D20</f>
        <v>0</v>
      </c>
      <c r="F20" s="19" t="s">
        <v>18</v>
      </c>
      <c r="G20" s="24">
        <f>E20*4.3</f>
        <v>0</v>
      </c>
    </row>
    <row r="21" spans="1:7" x14ac:dyDescent="0.2">
      <c r="B21" s="12" t="s">
        <v>49</v>
      </c>
      <c r="C21" s="13">
        <f>(IF(G8=0,0,C17)/24)*6</f>
        <v>0</v>
      </c>
      <c r="D21" s="17">
        <f>G10</f>
        <v>0</v>
      </c>
      <c r="E21" s="15">
        <f>C21*D21</f>
        <v>0</v>
      </c>
      <c r="F21" s="10" t="s">
        <v>18</v>
      </c>
      <c r="G21" s="16">
        <f>E21*4.3</f>
        <v>0</v>
      </c>
    </row>
    <row r="22" spans="1:7" x14ac:dyDescent="0.2">
      <c r="F22" s="18"/>
      <c r="G22" s="30"/>
    </row>
    <row r="23" spans="1:7" x14ac:dyDescent="0.2">
      <c r="A23" s="46"/>
      <c r="B23" s="47" t="s">
        <v>19</v>
      </c>
      <c r="C23" s="48">
        <f>((C8*C17)+(D8*C18)+(E8*C19)+(F8*C20)+(G8*C21))*4.3</f>
        <v>1369.55</v>
      </c>
      <c r="F23" s="18" t="s">
        <v>20</v>
      </c>
      <c r="G23" s="37">
        <f>SUM(G17:G21)</f>
        <v>858.60249999999996</v>
      </c>
    </row>
    <row r="24" spans="1:7" x14ac:dyDescent="0.2">
      <c r="A24" s="44"/>
      <c r="B24" s="45" t="s">
        <v>21</v>
      </c>
      <c r="C24" s="49">
        <f>C23/4.3</f>
        <v>318.5</v>
      </c>
      <c r="E24" s="18" t="s">
        <v>61</v>
      </c>
      <c r="F24" s="35">
        <v>7.2499999999999995E-2</v>
      </c>
      <c r="G24" s="37">
        <f>C23*F24</f>
        <v>99.292374999999993</v>
      </c>
    </row>
    <row r="25" spans="1:7" x14ac:dyDescent="0.2">
      <c r="B25" s="18"/>
      <c r="C25" s="14"/>
      <c r="F25" s="73" t="s">
        <v>62</v>
      </c>
      <c r="G25" s="37"/>
    </row>
    <row r="26" spans="1:7" x14ac:dyDescent="0.2">
      <c r="F26" s="32" t="s">
        <v>41</v>
      </c>
      <c r="G26" s="37">
        <f>G49</f>
        <v>162.30334831875004</v>
      </c>
    </row>
    <row r="27" spans="1:7" x14ac:dyDescent="0.2">
      <c r="G27" s="14"/>
    </row>
    <row r="28" spans="1:7" x14ac:dyDescent="0.2">
      <c r="F28" s="18" t="s">
        <v>69</v>
      </c>
      <c r="G28" s="37">
        <f>G23-SUM(G24:G26)</f>
        <v>597.0067766812499</v>
      </c>
    </row>
    <row r="29" spans="1:7" x14ac:dyDescent="0.2">
      <c r="F29" s="18" t="s">
        <v>66</v>
      </c>
      <c r="G29" s="37">
        <f>G28*12</f>
        <v>7164.0813201749988</v>
      </c>
    </row>
    <row r="30" spans="1:7" x14ac:dyDescent="0.2">
      <c r="F30" s="18" t="s">
        <v>67</v>
      </c>
      <c r="G30" s="37">
        <f>G28*36</f>
        <v>21492.243960524997</v>
      </c>
    </row>
    <row r="31" spans="1:7" x14ac:dyDescent="0.2">
      <c r="F31" s="18" t="s">
        <v>68</v>
      </c>
      <c r="G31" s="37">
        <f>G28*60</f>
        <v>35820.406600874994</v>
      </c>
    </row>
    <row r="32" spans="1:7" x14ac:dyDescent="0.2">
      <c r="F32" s="14"/>
    </row>
    <row r="33" spans="1:7" x14ac:dyDescent="0.2">
      <c r="E33" s="18" t="s">
        <v>33</v>
      </c>
      <c r="F33" s="25">
        <f>SUM(C17:C21)/A13</f>
        <v>59.5</v>
      </c>
    </row>
    <row r="34" spans="1:7" x14ac:dyDescent="0.2">
      <c r="E34" s="18"/>
      <c r="F34" s="25"/>
    </row>
    <row r="35" spans="1:7" x14ac:dyDescent="0.2">
      <c r="A35" s="32" t="s">
        <v>22</v>
      </c>
      <c r="B35" s="76" t="s">
        <v>52</v>
      </c>
      <c r="C35" s="77"/>
      <c r="D35" s="77"/>
      <c r="E35" s="77"/>
      <c r="F35" s="77"/>
      <c r="G35" s="78"/>
    </row>
    <row r="36" spans="1:7" x14ac:dyDescent="0.2">
      <c r="B36" s="79" t="s">
        <v>58</v>
      </c>
      <c r="C36" s="80"/>
      <c r="D36" s="80"/>
      <c r="E36" s="80"/>
      <c r="F36" s="80"/>
      <c r="G36" s="81"/>
    </row>
    <row r="37" spans="1:7" x14ac:dyDescent="0.2">
      <c r="B37" s="43"/>
      <c r="C37" s="18" t="s">
        <v>4</v>
      </c>
      <c r="D37" s="29" t="s">
        <v>53</v>
      </c>
      <c r="G37" s="8"/>
    </row>
    <row r="38" spans="1:7" x14ac:dyDescent="0.2">
      <c r="B38" s="43"/>
      <c r="C38" s="18" t="s">
        <v>5</v>
      </c>
      <c r="D38" s="29" t="s">
        <v>48</v>
      </c>
      <c r="G38" s="8"/>
    </row>
    <row r="39" spans="1:7" x14ac:dyDescent="0.2">
      <c r="B39" s="43"/>
      <c r="C39" s="18" t="s">
        <v>31</v>
      </c>
      <c r="D39" s="29" t="s">
        <v>32</v>
      </c>
      <c r="G39" s="8"/>
    </row>
    <row r="40" spans="1:7" x14ac:dyDescent="0.2">
      <c r="B40" s="44"/>
      <c r="C40" s="45" t="s">
        <v>49</v>
      </c>
      <c r="D40" s="70" t="s">
        <v>50</v>
      </c>
      <c r="E40" s="4"/>
      <c r="F40" s="4"/>
      <c r="G40" s="6"/>
    </row>
    <row r="41" spans="1:7" x14ac:dyDescent="0.2">
      <c r="B41" s="52"/>
      <c r="C41" s="47"/>
      <c r="D41" s="52"/>
      <c r="E41" s="52"/>
      <c r="F41" s="52"/>
      <c r="G41" s="52"/>
    </row>
    <row r="42" spans="1:7" x14ac:dyDescent="0.2">
      <c r="A42" s="82" t="s">
        <v>57</v>
      </c>
      <c r="B42" s="83"/>
      <c r="C42" s="83"/>
      <c r="D42" s="83"/>
      <c r="E42" s="83"/>
      <c r="F42" s="83"/>
      <c r="G42" s="83"/>
    </row>
    <row r="43" spans="1:7" x14ac:dyDescent="0.2">
      <c r="A43" s="75" t="s">
        <v>35</v>
      </c>
      <c r="B43" s="75" t="s">
        <v>34</v>
      </c>
      <c r="C43" s="75" t="s">
        <v>36</v>
      </c>
      <c r="D43" s="38" t="s">
        <v>37</v>
      </c>
      <c r="E43" s="68" t="s">
        <v>51</v>
      </c>
      <c r="F43" s="38" t="s">
        <v>39</v>
      </c>
      <c r="G43" s="38" t="s">
        <v>38</v>
      </c>
    </row>
    <row r="44" spans="1:7" x14ac:dyDescent="0.2">
      <c r="A44" s="69" t="s">
        <v>65</v>
      </c>
      <c r="B44" s="39">
        <v>1</v>
      </c>
      <c r="C44" s="40">
        <v>5219</v>
      </c>
      <c r="D44" s="41">
        <f>B44*C44</f>
        <v>5219</v>
      </c>
      <c r="E44" s="51">
        <f>(D44*0.1)</f>
        <v>521.9</v>
      </c>
      <c r="F44" s="41">
        <f>D44-E44</f>
        <v>4697.1000000000004</v>
      </c>
      <c r="G44" s="42">
        <f>(F44*1.458333)/48</f>
        <v>142.70699863125</v>
      </c>
    </row>
    <row r="45" spans="1:7" x14ac:dyDescent="0.2">
      <c r="A45" s="39" t="s">
        <v>64</v>
      </c>
      <c r="B45" s="39">
        <v>1</v>
      </c>
      <c r="C45" s="40">
        <v>550</v>
      </c>
      <c r="D45" s="41">
        <f>B45*C45</f>
        <v>550</v>
      </c>
      <c r="E45" s="51">
        <f>(D45*0.1)</f>
        <v>55</v>
      </c>
      <c r="F45" s="41">
        <f>D45-E45</f>
        <v>495</v>
      </c>
      <c r="G45" s="42">
        <f>(F45*1.458333)/48</f>
        <v>15.039059062500002</v>
      </c>
    </row>
    <row r="46" spans="1:7" x14ac:dyDescent="0.2">
      <c r="A46" s="39"/>
      <c r="B46" s="39"/>
      <c r="C46" s="40"/>
      <c r="D46" s="41">
        <f>B46*C46</f>
        <v>0</v>
      </c>
      <c r="E46" s="51">
        <f>(D46*0.1)</f>
        <v>0</v>
      </c>
      <c r="F46" s="41">
        <f>D46-E46</f>
        <v>0</v>
      </c>
      <c r="G46" s="42">
        <f>(F46*1.458333)/48</f>
        <v>0</v>
      </c>
    </row>
    <row r="47" spans="1:7" x14ac:dyDescent="0.2">
      <c r="A47" s="39"/>
      <c r="B47" s="39"/>
      <c r="C47" s="40"/>
      <c r="D47" s="41">
        <f>B47*C47</f>
        <v>0</v>
      </c>
      <c r="E47" s="51">
        <f>(D47*0.1)</f>
        <v>0</v>
      </c>
      <c r="F47" s="41">
        <f>D47-E47</f>
        <v>0</v>
      </c>
      <c r="G47" s="42">
        <f>(F47*1.458333)/48</f>
        <v>0</v>
      </c>
    </row>
    <row r="48" spans="1:7" x14ac:dyDescent="0.2">
      <c r="A48" s="39"/>
      <c r="B48" s="39"/>
      <c r="C48" s="40"/>
      <c r="D48" s="41">
        <f>B48*C48</f>
        <v>0</v>
      </c>
      <c r="E48" s="51">
        <f>(D48*0.1)</f>
        <v>0</v>
      </c>
      <c r="F48" s="41">
        <f>D48-E48</f>
        <v>0</v>
      </c>
      <c r="G48" s="42">
        <f>(F48*1.458333)/48</f>
        <v>0</v>
      </c>
    </row>
    <row r="49" spans="1:7" x14ac:dyDescent="0.2">
      <c r="A49" s="57"/>
      <c r="B49" s="58">
        <f>SUM(B44:B48)</f>
        <v>2</v>
      </c>
      <c r="C49" s="59">
        <f>(SUM(C44:C48))/B49</f>
        <v>2884.5</v>
      </c>
      <c r="D49" s="59">
        <f>SUM(D44:D48)</f>
        <v>5769</v>
      </c>
      <c r="E49" s="59">
        <f>SUM(E44:E48)</f>
        <v>576.9</v>
      </c>
      <c r="F49" s="59">
        <f>SUM(F44:F48)</f>
        <v>5192.1000000000004</v>
      </c>
      <c r="G49" s="60">
        <f>((F49+150)*1.458333)/48</f>
        <v>162.30334831875004</v>
      </c>
    </row>
    <row r="50" spans="1:7" x14ac:dyDescent="0.2">
      <c r="A50" s="57"/>
      <c r="B50" s="58"/>
      <c r="C50" s="67" t="s">
        <v>47</v>
      </c>
      <c r="D50" s="59"/>
      <c r="E50" s="67" t="s">
        <v>46</v>
      </c>
      <c r="F50" s="59"/>
      <c r="G50" s="60"/>
    </row>
    <row r="51" spans="1:7" x14ac:dyDescent="0.2">
      <c r="A51" s="61">
        <f>F49/G28</f>
        <v>8.696886204312106</v>
      </c>
      <c r="B51" s="62" t="s">
        <v>54</v>
      </c>
      <c r="C51" s="63"/>
      <c r="D51" s="64"/>
      <c r="E51" s="65"/>
      <c r="F51" s="66"/>
      <c r="G51" s="66"/>
    </row>
    <row r="52" spans="1:7" x14ac:dyDescent="0.2">
      <c r="B52" s="18" t="s">
        <v>23</v>
      </c>
      <c r="C52" s="50">
        <f>G23*12</f>
        <v>10303.23</v>
      </c>
      <c r="E52" s="18" t="s">
        <v>24</v>
      </c>
      <c r="F52" s="71" t="s">
        <v>55</v>
      </c>
    </row>
    <row r="53" spans="1:7" x14ac:dyDescent="0.2">
      <c r="B53" s="18" t="s">
        <v>25</v>
      </c>
      <c r="C53" s="50">
        <f>C23*12</f>
        <v>16434.599999999999</v>
      </c>
      <c r="E53" s="18" t="s">
        <v>26</v>
      </c>
      <c r="F53" s="71" t="s">
        <v>40</v>
      </c>
    </row>
    <row r="54" spans="1:7" x14ac:dyDescent="0.2">
      <c r="B54" s="18" t="s">
        <v>27</v>
      </c>
      <c r="C54" s="3">
        <f>C52/C53</f>
        <v>0.62692307692307692</v>
      </c>
      <c r="E54" s="18" t="s">
        <v>28</v>
      </c>
      <c r="F54" t="s">
        <v>29</v>
      </c>
    </row>
  </sheetData>
  <mergeCells count="4">
    <mergeCell ref="B35:G35"/>
    <mergeCell ref="B36:G36"/>
    <mergeCell ref="A42:G42"/>
    <mergeCell ref="B4:F4"/>
  </mergeCells>
  <phoneticPr fontId="0" type="noConversion"/>
  <hyperlinks>
    <hyperlink ref="F53" r:id="rId1" xr:uid="{00000000-0004-0000-0000-000000000000}"/>
    <hyperlink ref="F52" r:id="rId2" xr:uid="{00000000-0004-0000-0000-000001000000}"/>
    <hyperlink ref="F6" r:id="rId3" xr:uid="{00000000-0004-0000-0000-000002000000}"/>
  </hyperlinks>
  <printOptions horizontalCentered="1" verticalCentered="1"/>
  <pageMargins left="1" right="1" top="0.48" bottom="0.22" header="0.28000000000000003" footer="0.23"/>
  <pageSetup orientation="portrait" horizontalDpi="300" verticalDpi="300" r:id="rId4"/>
  <headerFooter alignWithMargins="0">
    <oddHeader>&amp;C&amp;"Arial,Bold"&amp;11Minimum Vending Profit Projection Summary</oddHeader>
    <oddFooter>&amp;L&amp;"Arial,Bold"Vendors North Carolina Confidential&amp;C&amp;D&amp;RPage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>Fawn Vendors -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Hilliard</dc:creator>
  <cp:lastModifiedBy>Chuck Hilliard</cp:lastModifiedBy>
  <cp:lastPrinted>2014-03-14T12:57:53Z</cp:lastPrinted>
  <dcterms:created xsi:type="dcterms:W3CDTF">1996-09-14T04:52:28Z</dcterms:created>
  <dcterms:modified xsi:type="dcterms:W3CDTF">2024-04-12T20:17:06Z</dcterms:modified>
</cp:coreProperties>
</file>